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 Register March 26" sheetId="1" state="visible" r:id="rId3"/>
    <sheet name="land" sheetId="2" state="visible" r:id="rId4"/>
    <sheet name="Changes 25 26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<sst xmlns="http://schemas.openxmlformats.org/spreadsheetml/2006/main" count="130" uniqueCount="98">
  <si>
    <t xml:space="preserve">Blackawton Parish Council Asset Register</t>
  </si>
  <si>
    <t xml:space="preserve">31 March 2026</t>
  </si>
  <si>
    <t xml:space="preserve">Asset</t>
  </si>
  <si>
    <t xml:space="preserve">date purchased</t>
  </si>
  <si>
    <t xml:space="preserve">location of asset</t>
  </si>
  <si>
    <t xml:space="preserve">Book  Value</t>
  </si>
  <si>
    <t xml:space="preserve">Replacement Value</t>
  </si>
  <si>
    <t xml:space="preserve">Insured Items</t>
  </si>
  <si>
    <t xml:space="preserve">3 year agreement</t>
  </si>
  <si>
    <t xml:space="preserve">Insurance Value</t>
  </si>
  <si>
    <t xml:space="preserve">2020/21</t>
  </si>
  <si>
    <t xml:space="preserve">2021/22</t>
  </si>
  <si>
    <t xml:space="preserve">2022/23</t>
  </si>
  <si>
    <t xml:space="preserve">23/24</t>
  </si>
  <si>
    <t xml:space="preserve">24/25</t>
  </si>
  <si>
    <t xml:space="preserve">25/26</t>
  </si>
  <si>
    <t xml:space="preserve">26/27</t>
  </si>
  <si>
    <t xml:space="preserve"> Blackawton bus stop (BPC owns title)</t>
  </si>
  <si>
    <t xml:space="preserve">3% increase</t>
  </si>
  <si>
    <t xml:space="preserve"> Blackawton War memorial (BPC owns title)</t>
  </si>
  <si>
    <t xml:space="preserve">Blackawton Cemetery (BPC owns land title)</t>
  </si>
  <si>
    <t xml:space="preserve">pedestrian gate, </t>
  </si>
  <si>
    <t xml:space="preserve">Cemetery</t>
  </si>
  <si>
    <t xml:space="preserve">vehicle gate &amp; pedestrian wrought iron gates</t>
  </si>
  <si>
    <t xml:space="preserve">Bench Seat</t>
  </si>
  <si>
    <t xml:space="preserve">A4 noticeboard</t>
  </si>
  <si>
    <t xml:space="preserve">Burial register</t>
  </si>
  <si>
    <t xml:space="preserve">Clerk</t>
  </si>
  <si>
    <t xml:space="preserve">Cemetery Reference Text</t>
  </si>
  <si>
    <t xml:space="preserve">EROB deed book</t>
  </si>
  <si>
    <t xml:space="preserve">Safety signs for cemetery</t>
  </si>
  <si>
    <t xml:space="preserve">Trench Cover for Cemetery</t>
  </si>
  <si>
    <t xml:space="preserve">Cemetery Posts</t>
  </si>
  <si>
    <t xml:space="preserve">Bus Shelters. (BPC owns land title of Blackawton bus shelter) </t>
  </si>
  <si>
    <t xml:space="preserve">Blackawton</t>
  </si>
  <si>
    <t xml:space="preserve">Forces Cross (two)</t>
  </si>
  <si>
    <t xml:space="preserve">A3122, Woodands (two)</t>
  </si>
  <si>
    <t xml:space="preserve">1 x Notice Board</t>
  </si>
  <si>
    <t xml:space="preserve">Main Street</t>
  </si>
  <si>
    <t xml:space="preserve">Bench Seat (next to war memorial)</t>
  </si>
  <si>
    <t xml:space="preserve">War Memorial (BPC owns land Title)</t>
  </si>
  <si>
    <t xml:space="preserve">?WM</t>
  </si>
  <si>
    <t xml:space="preserve">Centenary Tablet 'BLACKAWTON'</t>
  </si>
  <si>
    <t xml:space="preserve">Main Street/ Church Lane </t>
  </si>
  <si>
    <t xml:space="preserve">Wooden Bench Seat</t>
  </si>
  <si>
    <t xml:space="preserve">Payphone Kiosk</t>
  </si>
  <si>
    <t xml:space="preserve">Main Street </t>
  </si>
  <si>
    <t xml:space="preserve">Salt spreader</t>
  </si>
  <si>
    <t xml:space="preserve">salt spreader not insured</t>
  </si>
  <si>
    <t xml:space="preserve">Grit Bins</t>
  </si>
  <si>
    <t xml:space="preserve"> SC in 2018</t>
  </si>
  <si>
    <t xml:space="preserve">Sheplegh Court, Park Lane, Cheavestone Lea, Forces Road</t>
  </si>
  <si>
    <t xml:space="preserve">extended top picnic table (estimate purchase cost 2026 March £650)</t>
  </si>
  <si>
    <t xml:space="preserve">Blackawton Village Hall</t>
  </si>
  <si>
    <t xml:space="preserve">Office</t>
  </si>
  <si>
    <t xml:space="preserve">Laptop  </t>
  </si>
  <si>
    <t xml:space="preserve">BPC Laptop Dell Inspiron 14</t>
  </si>
  <si>
    <t xml:space="preserve">Printer </t>
  </si>
  <si>
    <t xml:space="preserve">External hard drive</t>
  </si>
  <si>
    <t xml:space="preserve">Shredder</t>
  </si>
  <si>
    <t xml:space="preserve">Mobile phone</t>
  </si>
  <si>
    <t xml:space="preserve">Safety signs – men at work hedgecutting</t>
  </si>
  <si>
    <t xml:space="preserve">Flaming Torch Sign</t>
  </si>
  <si>
    <t xml:space="preserve">TOTAL</t>
  </si>
  <si>
    <t xml:space="preserve">2020/21 </t>
  </si>
  <si>
    <t xml:space="preserve">Additions</t>
  </si>
  <si>
    <t xml:space="preserve">burial register</t>
  </si>
  <si>
    <t xml:space="preserve">Union Flag Ceremonial</t>
  </si>
  <si>
    <t xml:space="preserve">Cllr Mallyon</t>
  </si>
  <si>
    <t xml:space="preserve">Three existing grit bins - advised they belong to BPC</t>
  </si>
  <si>
    <t xml:space="preserve">Decision made by BPC to only insure items insurance value £1,000 or more.</t>
  </si>
  <si>
    <t xml:space="preserve">Blackawton Parish Council Owned Land Register</t>
  </si>
  <si>
    <t xml:space="preserve">Blackawton Cemetery</t>
  </si>
  <si>
    <t xml:space="preserve">Cost</t>
  </si>
  <si>
    <t xml:space="preserve">Current Use</t>
  </si>
  <si>
    <t xml:space="preserve">transfer date 31 January 1948</t>
  </si>
  <si>
    <t xml:space="preserve">War Memorial, Main Street</t>
  </si>
  <si>
    <t xml:space="preserve">transfer date 9 June 1921</t>
  </si>
  <si>
    <t xml:space="preserve">War Memorial</t>
  </si>
  <si>
    <t xml:space="preserve">Bus Stop, Main Street</t>
  </si>
  <si>
    <t xml:space="preserve">Title DN329194</t>
  </si>
  <si>
    <t xml:space="preserve">Bus Stop</t>
  </si>
  <si>
    <t xml:space="preserve">land adjoining Town Farm, Blackawton</t>
  </si>
  <si>
    <t xml:space="preserve">transfer date 30 June 1993</t>
  </si>
  <si>
    <t xml:space="preserve">Salt spreader not insured</t>
  </si>
  <si>
    <t xml:space="preserve">Changes 24/25</t>
  </si>
  <si>
    <t xml:space="preserve">A54 Samsung Mobile Phone</t>
  </si>
  <si>
    <t xml:space="preserve">184.99</t>
  </si>
  <si>
    <t xml:space="preserve">paid clerk 1/4/25</t>
  </si>
  <si>
    <t xml:space="preserve">Samsung A54 Mobile Phone + Case</t>
  </si>
  <si>
    <t xml:space="preserve">purchase in 2011</t>
  </si>
  <si>
    <t xml:space="preserve">Salt spreader and accessories at a cost of £1,599.60</t>
  </si>
  <si>
    <t xml:space="preserve">printer</t>
  </si>
  <si>
    <t xml:space="preserve">shredder</t>
  </si>
  <si>
    <t xml:space="preserve">noticeboard</t>
  </si>
  <si>
    <t xml:space="preserve">Total</t>
  </si>
  <si>
    <t xml:space="preserve">25/26 Register</t>
  </si>
  <si>
    <t xml:space="preserve">Check (should be zero)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</si>
</sst>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@"/>
    <numFmt numFmtId="166" formatCode="[$£-809]#,##0.00;[RED]\-[$£-809]#,##0.00"/>
    <numFmt numFmtId="167" formatCode="0.00%"/>
    <numFmt numFmtId="168" formatCode="[$£-809]#,##0;[RED]\-[$£-809]#,##0"/>
    <numFmt numFmtId="169" formatCode="#,##0"/>
    <numFmt numFmtId="170" formatCode="dd/mm/yyyy"/>
    <numFmt numFmtId="171" formatCode="\£#,##0"/>
    <numFmt numFmtId="172" formatCode="\£#,##0.00"/>
    <numFmt numFmtId="173" formatCode="#,##0.00"/>
    <numFmt numFmtId="174" formatCode="mmm\-yy"/>
    <numFmt numFmtId="175" formatCode="dd/mm/yy"/>
    <numFmt numFmtId="176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 Narrow"/>
      <family val="2"/>
      <charset val="1"/>
    </font>
    <font>
      <b val="true"/>
      <sz val="12"/>
      <color rgb="FF000000"/>
      <name val="Arial Narrow"/>
      <family val="2"/>
      <charset val="1"/>
    </font>
    <font>
      <b val="true"/>
      <u val="single"/>
      <sz val="12"/>
      <color rgb="FF000000"/>
      <name val="Arial Narrow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81ACA6"/>
        <bgColor rgb="FF50938A"/>
      </patternFill>
    </fill>
    <fill>
      <patternFill patternType="solid">
        <fgColor rgb="FF50938A"/>
        <bgColor rgb="FF808080"/>
      </patternFill>
    </fill>
    <fill>
      <patternFill patternType="solid">
        <fgColor rgb="FFFFD7D7"/>
        <bgColor rgb="FFFFDBB6"/>
      </patternFill>
    </fill>
    <fill>
      <patternFill patternType="solid">
        <fgColor rgb="FFDDDDDD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DBB6"/>
        <bgColor rgb="FFFFD7D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4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4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4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4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4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2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3" fontId="4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3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6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4" fillId="6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4" fillId="6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3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6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5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2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3" fontId="5" fillId="2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6" fontId="5" fillId="2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6" fontId="5" fillId="2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1" fontId="5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2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3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D7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81ACA6"/>
      <rgbColor rgb="FF003366"/>
      <rgbColor rgb="FF50938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9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D38" activeCellId="0" sqref="D38"/>
    </sheetView>
  </sheetViews>
  <sheetFormatPr defaultColWidth="8.625" defaultRowHeight="15" customHeight="false" zeroHeight="false" outlineLevelRow="0" outlineLevelCol="0"/>
  <cols>
    <col collapsed="false" customWidth="true" hidden="false" outlineLevel="0" max="1" min="1" style="1" width="42.93"/>
    <col collapsed="false" customWidth="true" hidden="false" outlineLevel="0" max="2" min="2" style="1" width="12.9"/>
    <col collapsed="false" customWidth="true" hidden="false" outlineLevel="0" max="3" min="3" style="2" width="24.52"/>
    <col collapsed="false" customWidth="true" hidden="false" outlineLevel="0" max="4" min="4" style="1" width="10.46"/>
    <col collapsed="false" customWidth="true" hidden="true" outlineLevel="0" max="5" min="5" style="1" width="15.46"/>
    <col collapsed="false" customWidth="true" hidden="true" outlineLevel="0" max="6" min="6" style="1" width="16.14"/>
    <col collapsed="false" customWidth="true" hidden="true" outlineLevel="0" max="8" min="7" style="1" width="11.52"/>
    <col collapsed="false" customWidth="true" hidden="true" outlineLevel="0" max="9" min="9" style="1" width="11.45"/>
    <col collapsed="false" customWidth="true" hidden="true" outlineLevel="0" max="10" min="10" style="1" width="11.52"/>
    <col collapsed="false" customWidth="true" hidden="true" outlineLevel="0" max="11" min="11" style="1" width="15.42"/>
    <col collapsed="false" customWidth="false" hidden="true" outlineLevel="0" max="12" min="12" style="1" width="8.61"/>
    <col collapsed="false" customWidth="true" hidden="false" outlineLevel="0" max="13" min="13" style="1" width="12.57"/>
    <col collapsed="false" customWidth="true" hidden="false" outlineLevel="0" max="14" min="14" style="1" width="17.28"/>
    <col collapsed="false" customWidth="false" hidden="false" outlineLevel="0" max="15" min="15" style="1" width="8.61"/>
    <col collapsed="false" customWidth="true" hidden="false" outlineLevel="0" max="16" min="16" style="1" width="13.8"/>
    <col collapsed="false" customWidth="false" hidden="false" outlineLevel="0" max="1023" min="17" style="1" width="8.61"/>
    <col collapsed="false" customWidth="true" hidden="false" outlineLevel="0" max="1024" min="1024" style="1" width="11.54"/>
    <col collapsed="false" customWidth="false" hidden="false" outlineLevel="0" max="16384" min="1025" style="1" width="8.62"/>
  </cols>
  <sheetData>
    <row r="1" customFormat="false" ht="15.35" hidden="false" customHeight="false" outlineLevel="0" collapsed="false">
      <c r="A1" s="3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customFormat="false" ht="15.35" hidden="false" customHeight="false" outlineLevel="0" collapsed="false">
      <c r="A2" s="8" t="s">
        <v>1</v>
      </c>
      <c r="B2" s="6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customFormat="false" ht="32.2" hidden="false" customHeight="true" outlineLevel="0" collapsed="false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2" t="s">
        <v>8</v>
      </c>
      <c r="H3" s="6"/>
      <c r="I3" s="13" t="s">
        <v>9</v>
      </c>
      <c r="J3" s="6"/>
      <c r="K3" s="14" t="s">
        <v>9</v>
      </c>
      <c r="L3" s="6" t="n">
        <v>1.05</v>
      </c>
      <c r="M3" s="9" t="s">
        <v>9</v>
      </c>
      <c r="N3" s="9" t="s">
        <v>9</v>
      </c>
      <c r="O3" s="1" t="n">
        <v>1.05</v>
      </c>
    </row>
    <row r="4" customFormat="false" ht="18" hidden="false" customHeight="true" outlineLevel="0" collapsed="false">
      <c r="A4" s="15"/>
      <c r="B4" s="9"/>
      <c r="C4" s="10"/>
      <c r="D4" s="9"/>
      <c r="E4" s="9"/>
      <c r="F4" s="16" t="s">
        <v>10</v>
      </c>
      <c r="G4" s="17" t="s">
        <v>11</v>
      </c>
      <c r="H4" s="17" t="s">
        <v>12</v>
      </c>
      <c r="I4" s="13" t="s">
        <v>13</v>
      </c>
      <c r="J4" s="6"/>
      <c r="K4" s="13" t="s">
        <v>13</v>
      </c>
      <c r="L4" s="13" t="s">
        <v>14</v>
      </c>
      <c r="M4" s="18" t="s">
        <v>15</v>
      </c>
      <c r="N4" s="9" t="s">
        <v>16</v>
      </c>
    </row>
    <row r="5" customFormat="false" ht="18" hidden="false" customHeight="true" outlineLevel="0" collapsed="false">
      <c r="A5" s="19" t="s">
        <v>17</v>
      </c>
      <c r="B5" s="20"/>
      <c r="C5" s="21"/>
      <c r="D5" s="22" t="n">
        <v>1</v>
      </c>
      <c r="E5" s="20"/>
      <c r="F5" s="23"/>
      <c r="G5" s="24" t="s">
        <v>18</v>
      </c>
      <c r="H5" s="25" t="n">
        <v>0.075</v>
      </c>
      <c r="I5" s="25" t="n">
        <v>0.15</v>
      </c>
      <c r="J5" s="24" t="n">
        <v>1.15</v>
      </c>
      <c r="K5" s="24"/>
      <c r="L5" s="26"/>
      <c r="M5" s="24"/>
      <c r="N5" s="27"/>
    </row>
    <row r="6" customFormat="false" ht="18" hidden="false" customHeight="true" outlineLevel="0" collapsed="false">
      <c r="A6" s="19" t="s">
        <v>19</v>
      </c>
      <c r="B6" s="20"/>
      <c r="C6" s="21"/>
      <c r="D6" s="22" t="n">
        <v>1</v>
      </c>
      <c r="E6" s="20"/>
      <c r="F6" s="23"/>
      <c r="G6" s="24"/>
      <c r="H6" s="25"/>
      <c r="I6" s="25"/>
      <c r="J6" s="24"/>
      <c r="K6" s="24"/>
      <c r="L6" s="26"/>
      <c r="M6" s="24"/>
      <c r="N6" s="27"/>
    </row>
    <row r="7" customFormat="false" ht="15" hidden="false" customHeight="true" outlineLevel="0" collapsed="false">
      <c r="A7" s="28" t="s">
        <v>20</v>
      </c>
      <c r="B7" s="29"/>
      <c r="C7" s="29"/>
      <c r="D7" s="30" t="n">
        <v>1</v>
      </c>
      <c r="E7" s="31"/>
      <c r="F7" s="32"/>
      <c r="G7" s="33"/>
      <c r="H7" s="33"/>
      <c r="I7" s="33"/>
      <c r="J7" s="33"/>
      <c r="K7" s="33"/>
      <c r="L7" s="34"/>
      <c r="M7" s="24"/>
      <c r="N7" s="27"/>
    </row>
    <row r="8" customFormat="false" ht="15" hidden="false" customHeight="true" outlineLevel="0" collapsed="false">
      <c r="A8" s="29" t="s">
        <v>21</v>
      </c>
      <c r="B8" s="35" t="n">
        <v>44355</v>
      </c>
      <c r="C8" s="36" t="s">
        <v>22</v>
      </c>
      <c r="D8" s="30" t="n">
        <v>120</v>
      </c>
      <c r="E8" s="37" t="n">
        <v>150</v>
      </c>
      <c r="F8" s="38"/>
      <c r="G8" s="33"/>
      <c r="H8" s="33"/>
      <c r="I8" s="33"/>
      <c r="J8" s="33"/>
      <c r="K8" s="33"/>
      <c r="L8" s="34"/>
      <c r="M8" s="24"/>
      <c r="N8" s="27"/>
    </row>
    <row r="9" customFormat="false" ht="15" hidden="false" customHeight="true" outlineLevel="0" collapsed="false">
      <c r="A9" s="29" t="s">
        <v>23</v>
      </c>
      <c r="B9" s="29"/>
      <c r="C9" s="36" t="s">
        <v>22</v>
      </c>
      <c r="D9" s="30" t="n">
        <v>1</v>
      </c>
      <c r="E9" s="37" t="n">
        <v>2700</v>
      </c>
      <c r="F9" s="38" t="n">
        <f aca="false">E9</f>
        <v>2700</v>
      </c>
      <c r="G9" s="39" t="n">
        <v>2781</v>
      </c>
      <c r="H9" s="40" t="n">
        <v>2991</v>
      </c>
      <c r="I9" s="41" t="n">
        <f aca="false">H9*J5</f>
        <v>3439.65</v>
      </c>
      <c r="J9" s="33"/>
      <c r="K9" s="41" t="n">
        <v>3439.65</v>
      </c>
      <c r="L9" s="34" t="n">
        <f aca="false">K9*L3</f>
        <v>3611.6325</v>
      </c>
      <c r="M9" s="26" t="n">
        <f aca="false">L9*O3</f>
        <v>3792.214125</v>
      </c>
      <c r="N9" s="42" t="n">
        <f aca="false">M9*$O$3</f>
        <v>3981.82483125</v>
      </c>
    </row>
    <row r="10" customFormat="false" ht="15" hidden="false" customHeight="true" outlineLevel="0" collapsed="false">
      <c r="A10" s="29" t="s">
        <v>24</v>
      </c>
      <c r="B10" s="33"/>
      <c r="C10" s="36" t="s">
        <v>22</v>
      </c>
      <c r="D10" s="30" t="n">
        <v>500</v>
      </c>
      <c r="E10" s="37" t="n">
        <v>500</v>
      </c>
      <c r="F10" s="43"/>
      <c r="G10" s="33"/>
      <c r="H10" s="40"/>
      <c r="I10" s="41"/>
      <c r="J10" s="33"/>
      <c r="K10" s="41"/>
      <c r="L10" s="34"/>
      <c r="M10" s="24"/>
      <c r="N10" s="42"/>
    </row>
    <row r="11" customFormat="false" ht="15" hidden="false" customHeight="true" outlineLevel="0" collapsed="false">
      <c r="A11" s="29" t="s">
        <v>25</v>
      </c>
      <c r="B11" s="29"/>
      <c r="C11" s="36" t="s">
        <v>22</v>
      </c>
      <c r="D11" s="30" t="n">
        <v>1</v>
      </c>
      <c r="E11" s="37" t="n">
        <v>150</v>
      </c>
      <c r="F11" s="43"/>
      <c r="G11" s="33"/>
      <c r="H11" s="40"/>
      <c r="I11" s="41"/>
      <c r="J11" s="33"/>
      <c r="K11" s="41"/>
      <c r="L11" s="34"/>
      <c r="M11" s="24"/>
      <c r="N11" s="42"/>
    </row>
    <row r="12" customFormat="false" ht="15" hidden="false" customHeight="true" outlineLevel="0" collapsed="false">
      <c r="A12" s="44" t="s">
        <v>26</v>
      </c>
      <c r="B12" s="45" t="n">
        <v>44008</v>
      </c>
      <c r="C12" s="46" t="s">
        <v>27</v>
      </c>
      <c r="D12" s="47" t="n">
        <v>27.37</v>
      </c>
      <c r="E12" s="37"/>
      <c r="F12" s="43"/>
      <c r="G12" s="33"/>
      <c r="H12" s="40"/>
      <c r="I12" s="41"/>
      <c r="J12" s="33"/>
      <c r="K12" s="41"/>
      <c r="L12" s="34"/>
      <c r="M12" s="24"/>
      <c r="N12" s="42"/>
    </row>
    <row r="13" customFormat="false" ht="15" hidden="false" customHeight="true" outlineLevel="0" collapsed="false">
      <c r="A13" s="44" t="s">
        <v>28</v>
      </c>
      <c r="B13" s="45" t="n">
        <v>44470</v>
      </c>
      <c r="C13" s="46" t="s">
        <v>27</v>
      </c>
      <c r="D13" s="47" t="n">
        <v>39</v>
      </c>
      <c r="E13" s="37"/>
      <c r="F13" s="43"/>
      <c r="G13" s="33"/>
      <c r="H13" s="40"/>
      <c r="I13" s="41"/>
      <c r="J13" s="33"/>
      <c r="K13" s="41"/>
      <c r="L13" s="34"/>
      <c r="M13" s="24"/>
      <c r="N13" s="42"/>
    </row>
    <row r="14" customFormat="false" ht="15" hidden="false" customHeight="true" outlineLevel="0" collapsed="false">
      <c r="A14" s="44" t="s">
        <v>29</v>
      </c>
      <c r="B14" s="48" t="n">
        <v>44531</v>
      </c>
      <c r="C14" s="46" t="s">
        <v>27</v>
      </c>
      <c r="D14" s="47" t="n">
        <v>110</v>
      </c>
      <c r="E14" s="37"/>
      <c r="F14" s="43"/>
      <c r="G14" s="33"/>
      <c r="H14" s="40"/>
      <c r="I14" s="41"/>
      <c r="J14" s="33"/>
      <c r="K14" s="41"/>
      <c r="L14" s="34"/>
      <c r="M14" s="24"/>
      <c r="N14" s="42"/>
    </row>
    <row r="15" customFormat="false" ht="15" hidden="false" customHeight="true" outlineLevel="0" collapsed="false">
      <c r="A15" s="29" t="s">
        <v>30</v>
      </c>
      <c r="B15" s="49" t="n">
        <v>42856</v>
      </c>
      <c r="C15" s="36" t="s">
        <v>27</v>
      </c>
      <c r="D15" s="30" t="n">
        <v>151.4</v>
      </c>
      <c r="E15" s="37"/>
      <c r="F15" s="43"/>
      <c r="G15" s="33"/>
      <c r="H15" s="40"/>
      <c r="I15" s="41"/>
      <c r="J15" s="33"/>
      <c r="K15" s="41"/>
      <c r="L15" s="34"/>
      <c r="M15" s="24"/>
      <c r="N15" s="42"/>
    </row>
    <row r="16" customFormat="false" ht="15" hidden="false" customHeight="true" outlineLevel="0" collapsed="false">
      <c r="A16" s="44" t="s">
        <v>31</v>
      </c>
      <c r="B16" s="48" t="n">
        <v>44531</v>
      </c>
      <c r="C16" s="50" t="s">
        <v>27</v>
      </c>
      <c r="D16" s="47" t="n">
        <v>65.98</v>
      </c>
      <c r="E16" s="37"/>
      <c r="F16" s="43"/>
      <c r="G16" s="33"/>
      <c r="H16" s="40"/>
      <c r="I16" s="41"/>
      <c r="J16" s="33"/>
      <c r="K16" s="41"/>
      <c r="L16" s="34"/>
      <c r="M16" s="24"/>
      <c r="N16" s="42"/>
    </row>
    <row r="17" customFormat="false" ht="15" hidden="false" customHeight="true" outlineLevel="0" collapsed="false">
      <c r="A17" s="44" t="s">
        <v>32</v>
      </c>
      <c r="B17" s="51" t="n">
        <v>45072</v>
      </c>
      <c r="C17" s="33" t="s">
        <v>22</v>
      </c>
      <c r="D17" s="47" t="n">
        <v>180</v>
      </c>
      <c r="E17" s="37"/>
      <c r="F17" s="43"/>
      <c r="G17" s="33"/>
      <c r="H17" s="40"/>
      <c r="I17" s="41"/>
      <c r="J17" s="33"/>
      <c r="K17" s="41"/>
      <c r="L17" s="34"/>
      <c r="M17" s="24"/>
      <c r="N17" s="42"/>
    </row>
    <row r="18" customFormat="false" ht="15" hidden="false" customHeight="true" outlineLevel="0" collapsed="false">
      <c r="A18" s="19"/>
      <c r="B18" s="52"/>
      <c r="C18" s="53"/>
      <c r="D18" s="22"/>
      <c r="E18" s="54"/>
      <c r="F18" s="55"/>
      <c r="G18" s="24" t="n">
        <v>1.03</v>
      </c>
      <c r="H18" s="56" t="n">
        <v>1.075</v>
      </c>
      <c r="I18" s="57" t="n">
        <v>1.15</v>
      </c>
      <c r="J18" s="24"/>
      <c r="K18" s="57"/>
      <c r="L18" s="26"/>
      <c r="M18" s="24"/>
      <c r="N18" s="42"/>
    </row>
    <row r="19" customFormat="false" ht="29.05" hidden="false" customHeight="false" outlineLevel="0" collapsed="false">
      <c r="A19" s="58" t="s">
        <v>33</v>
      </c>
      <c r="B19" s="59"/>
      <c r="C19" s="60" t="s">
        <v>34</v>
      </c>
      <c r="D19" s="61" t="n">
        <v>2500</v>
      </c>
      <c r="E19" s="62" t="n">
        <v>5000</v>
      </c>
      <c r="F19" s="63" t="n">
        <f aca="false">E19</f>
        <v>5000</v>
      </c>
      <c r="G19" s="59" t="n">
        <f aca="false">F19*G18</f>
        <v>5150</v>
      </c>
      <c r="H19" s="64" t="n">
        <f aca="false">G19*H18</f>
        <v>5536.25</v>
      </c>
      <c r="I19" s="65" t="n">
        <f aca="false">H19*$I$18</f>
        <v>6366.6875</v>
      </c>
      <c r="J19" s="59"/>
      <c r="K19" s="65" t="n">
        <v>6366.6875</v>
      </c>
      <c r="L19" s="66" t="n">
        <f aca="false">K19*L3</f>
        <v>6685.021875</v>
      </c>
      <c r="M19" s="26" t="n">
        <f aca="false">L19*$O$3</f>
        <v>7019.27296875</v>
      </c>
      <c r="N19" s="42" t="n">
        <f aca="false">M19*$O$3</f>
        <v>7370.2366171875</v>
      </c>
    </row>
    <row r="20" customFormat="false" ht="15.35" hidden="false" customHeight="false" outlineLevel="0" collapsed="false">
      <c r="A20" s="58"/>
      <c r="B20" s="59"/>
      <c r="C20" s="60" t="s">
        <v>35</v>
      </c>
      <c r="D20" s="61" t="n">
        <v>5000</v>
      </c>
      <c r="E20" s="62" t="n">
        <v>15000</v>
      </c>
      <c r="F20" s="63" t="n">
        <f aca="false">E20</f>
        <v>15000</v>
      </c>
      <c r="G20" s="59" t="n">
        <f aca="false">F20*G18</f>
        <v>15450</v>
      </c>
      <c r="H20" s="64" t="n">
        <f aca="false">G20*H18</f>
        <v>16608.75</v>
      </c>
      <c r="I20" s="65" t="n">
        <f aca="false">H20*$I$18</f>
        <v>19100.0625</v>
      </c>
      <c r="J20" s="59"/>
      <c r="K20" s="65" t="n">
        <v>19100.0625</v>
      </c>
      <c r="L20" s="66" t="n">
        <f aca="false">K20*$L$3</f>
        <v>20055.065625</v>
      </c>
      <c r="M20" s="26" t="n">
        <f aca="false">L20*$O$3</f>
        <v>21057.81890625</v>
      </c>
      <c r="N20" s="42" t="n">
        <f aca="false">M20*$O$3</f>
        <v>22110.7098515625</v>
      </c>
    </row>
    <row r="21" customFormat="false" ht="15" hidden="false" customHeight="true" outlineLevel="0" collapsed="false">
      <c r="A21" s="58"/>
      <c r="B21" s="67" t="n">
        <v>43891</v>
      </c>
      <c r="C21" s="60" t="s">
        <v>36</v>
      </c>
      <c r="D21" s="61" t="n">
        <v>14115.0633333333</v>
      </c>
      <c r="E21" s="62" t="n">
        <v>14115.0633333333</v>
      </c>
      <c r="F21" s="63" t="n">
        <f aca="false">E21</f>
        <v>14115.0633333333</v>
      </c>
      <c r="G21" s="59" t="n">
        <f aca="false">F21*G18</f>
        <v>14538.5152333333</v>
      </c>
      <c r="H21" s="64" t="n">
        <f aca="false">G21*H18</f>
        <v>15628.9038758333</v>
      </c>
      <c r="I21" s="65" t="n">
        <f aca="false">H21*$I$18</f>
        <v>17973.2394572083</v>
      </c>
      <c r="J21" s="59" t="n">
        <f aca="false">I21+I20+I19+I23+I27+I25</f>
        <v>48533.3394572083</v>
      </c>
      <c r="K21" s="65" t="n">
        <v>17973.2394572083</v>
      </c>
      <c r="L21" s="66" t="n">
        <f aca="false">K21*$L$3</f>
        <v>18871.9014300687</v>
      </c>
      <c r="M21" s="26" t="n">
        <f aca="false">L21*$O$3</f>
        <v>19815.4965015722</v>
      </c>
      <c r="N21" s="42" t="n">
        <f aca="false">M21*$O$3</f>
        <v>20806.2713266508</v>
      </c>
    </row>
    <row r="22" customFormat="false" ht="15.35" hidden="false" customHeight="false" outlineLevel="0" collapsed="false">
      <c r="A22" s="19" t="s">
        <v>37</v>
      </c>
      <c r="B22" s="24"/>
      <c r="C22" s="53" t="s">
        <v>38</v>
      </c>
      <c r="D22" s="22" t="n">
        <v>880.04</v>
      </c>
      <c r="E22" s="54"/>
      <c r="F22" s="68"/>
      <c r="G22" s="24"/>
      <c r="H22" s="56"/>
      <c r="I22" s="57"/>
      <c r="J22" s="24"/>
      <c r="K22" s="57"/>
      <c r="L22" s="26"/>
      <c r="M22" s="26"/>
      <c r="N22" s="42"/>
    </row>
    <row r="23" customFormat="false" ht="15" hidden="false" customHeight="true" outlineLevel="0" collapsed="false">
      <c r="A23" s="1" t="s">
        <v>39</v>
      </c>
      <c r="C23" s="1" t="s">
        <v>38</v>
      </c>
      <c r="D23" s="69" t="n">
        <v>1</v>
      </c>
      <c r="N23" s="42"/>
    </row>
    <row r="24" customFormat="false" ht="15" hidden="false" customHeight="true" outlineLevel="0" collapsed="false">
      <c r="A24" s="19" t="s">
        <v>40</v>
      </c>
      <c r="B24" s="24"/>
      <c r="C24" s="53" t="s">
        <v>38</v>
      </c>
      <c r="D24" s="22" t="n">
        <v>3500</v>
      </c>
      <c r="E24" s="54" t="n">
        <f aca="false">D24</f>
        <v>3500</v>
      </c>
      <c r="F24" s="68" t="n">
        <f aca="false">E24</f>
        <v>3500</v>
      </c>
      <c r="G24" s="70" t="n">
        <v>3605</v>
      </c>
      <c r="H24" s="56" t="n">
        <v>3877</v>
      </c>
      <c r="I24" s="57" t="n">
        <f aca="false">H24*$I$18</f>
        <v>4458.55</v>
      </c>
      <c r="J24" s="24" t="s">
        <v>41</v>
      </c>
      <c r="K24" s="57" t="n">
        <v>4458.55</v>
      </c>
      <c r="L24" s="26" t="n">
        <f aca="false">K24*$L$3</f>
        <v>4681.4775</v>
      </c>
      <c r="M24" s="26" t="n">
        <f aca="false">L24*$O$3</f>
        <v>4915.551375</v>
      </c>
      <c r="N24" s="42" t="n">
        <f aca="false">M24*$O$3</f>
        <v>5161.32894375</v>
      </c>
    </row>
    <row r="25" customFormat="false" ht="36" hidden="false" customHeight="true" outlineLevel="0" collapsed="false">
      <c r="A25" s="19" t="s">
        <v>42</v>
      </c>
      <c r="B25" s="24"/>
      <c r="C25" s="53" t="s">
        <v>43</v>
      </c>
      <c r="D25" s="22" t="n">
        <v>1000</v>
      </c>
      <c r="E25" s="54" t="n">
        <v>1000</v>
      </c>
      <c r="F25" s="68" t="n">
        <f aca="false">E25</f>
        <v>1000</v>
      </c>
      <c r="G25" s="70" t="n">
        <f aca="false">F25*G18</f>
        <v>1030</v>
      </c>
      <c r="H25" s="56" t="n">
        <f aca="false">G25*H18</f>
        <v>1107.25</v>
      </c>
      <c r="I25" s="57" t="n">
        <f aca="false">H25*$I$18</f>
        <v>1273.3375</v>
      </c>
      <c r="J25" s="24"/>
      <c r="K25" s="57" t="n">
        <v>1273.3375</v>
      </c>
      <c r="L25" s="26" t="n">
        <f aca="false">K25*$L$3</f>
        <v>1337.004375</v>
      </c>
      <c r="M25" s="26" t="n">
        <f aca="false">L25*$O$3</f>
        <v>1403.85459375</v>
      </c>
      <c r="N25" s="42" t="n">
        <f aca="false">M25*$O$3</f>
        <v>1474.0473234375</v>
      </c>
    </row>
    <row r="26" customFormat="false" ht="30" hidden="false" customHeight="true" outlineLevel="0" collapsed="false">
      <c r="A26" s="19" t="s">
        <v>44</v>
      </c>
      <c r="B26" s="24"/>
      <c r="C26" s="53" t="s">
        <v>43</v>
      </c>
      <c r="D26" s="22" t="n">
        <v>500</v>
      </c>
      <c r="E26" s="54" t="n">
        <v>500</v>
      </c>
      <c r="F26" s="55"/>
      <c r="G26" s="70"/>
      <c r="H26" s="56"/>
      <c r="I26" s="57"/>
      <c r="J26" s="24"/>
      <c r="K26" s="57"/>
      <c r="L26" s="26"/>
      <c r="M26" s="26"/>
      <c r="N26" s="42"/>
    </row>
    <row r="27" customFormat="false" ht="15" hidden="false" customHeight="true" outlineLevel="0" collapsed="false">
      <c r="A27" s="24" t="s">
        <v>45</v>
      </c>
      <c r="B27" s="24"/>
      <c r="C27" s="71" t="s">
        <v>46</v>
      </c>
      <c r="D27" s="72" t="n">
        <v>1</v>
      </c>
      <c r="E27" s="73" t="n">
        <v>3000</v>
      </c>
      <c r="F27" s="74" t="n">
        <f aca="false">E27</f>
        <v>3000</v>
      </c>
      <c r="G27" s="70" t="n">
        <f aca="false">F27*G18</f>
        <v>3090</v>
      </c>
      <c r="H27" s="56" t="n">
        <f aca="false">G27*H18</f>
        <v>3321.75</v>
      </c>
      <c r="I27" s="57" t="n">
        <f aca="false">H27*$I$18</f>
        <v>3820.0125</v>
      </c>
      <c r="J27" s="24"/>
      <c r="K27" s="57" t="n">
        <v>3820.0125</v>
      </c>
      <c r="L27" s="26" t="n">
        <f aca="false">K27*$L$3</f>
        <v>4011.013125</v>
      </c>
      <c r="M27" s="26" t="n">
        <f aca="false">L27*$O$3</f>
        <v>4211.56378125</v>
      </c>
      <c r="N27" s="42" t="n">
        <f aca="false">M27*$O$3</f>
        <v>4422.1419703125</v>
      </c>
    </row>
    <row r="28" customFormat="false" ht="15" hidden="false" customHeight="true" outlineLevel="0" collapsed="false">
      <c r="A28" s="24" t="s">
        <v>47</v>
      </c>
      <c r="B28" s="24"/>
      <c r="C28" s="71"/>
      <c r="D28" s="72" t="n">
        <v>1599.6</v>
      </c>
      <c r="E28" s="73"/>
      <c r="F28" s="74"/>
      <c r="G28" s="70"/>
      <c r="H28" s="56"/>
      <c r="I28" s="57"/>
      <c r="J28" s="24"/>
      <c r="K28" s="57"/>
      <c r="L28" s="26"/>
      <c r="M28" s="26"/>
      <c r="N28" s="42"/>
      <c r="O28" s="1" t="s">
        <v>48</v>
      </c>
    </row>
    <row r="29" customFormat="false" ht="42.75" hidden="false" customHeight="true" outlineLevel="0" collapsed="false">
      <c r="A29" s="19" t="s">
        <v>49</v>
      </c>
      <c r="B29" s="52" t="s">
        <v>50</v>
      </c>
      <c r="C29" s="53" t="s">
        <v>51</v>
      </c>
      <c r="D29" s="22" t="n">
        <f aca="false">148.19*4</f>
        <v>592.76</v>
      </c>
      <c r="E29" s="54" t="n">
        <f aca="false">150*4</f>
        <v>600</v>
      </c>
      <c r="F29" s="55"/>
      <c r="G29" s="70"/>
      <c r="H29" s="56"/>
      <c r="I29" s="57"/>
      <c r="J29" s="24"/>
      <c r="K29" s="24"/>
      <c r="L29" s="26"/>
      <c r="M29" s="24"/>
      <c r="N29" s="42"/>
    </row>
    <row r="30" customFormat="false" ht="42.75" hidden="false" customHeight="true" outlineLevel="0" collapsed="false">
      <c r="A30" s="19" t="s">
        <v>52</v>
      </c>
      <c r="B30" s="75" t="n">
        <v>46001</v>
      </c>
      <c r="C30" s="53" t="s">
        <v>53</v>
      </c>
      <c r="D30" s="22" t="n">
        <v>1</v>
      </c>
      <c r="E30" s="54"/>
      <c r="F30" s="55"/>
      <c r="G30" s="70"/>
      <c r="H30" s="56"/>
      <c r="I30" s="57"/>
      <c r="J30" s="24"/>
      <c r="K30" s="24"/>
      <c r="L30" s="26"/>
      <c r="M30" s="24"/>
      <c r="N30" s="42"/>
    </row>
    <row r="31" customFormat="false" ht="42.75" hidden="false" customHeight="true" outlineLevel="0" collapsed="false">
      <c r="A31" s="76" t="s">
        <v>54</v>
      </c>
      <c r="B31" s="77"/>
      <c r="C31" s="78"/>
      <c r="D31" s="79"/>
      <c r="E31" s="80"/>
      <c r="F31" s="81"/>
      <c r="G31" s="82"/>
      <c r="H31" s="83"/>
      <c r="I31" s="84"/>
      <c r="J31" s="85"/>
      <c r="K31" s="85"/>
      <c r="L31" s="86"/>
      <c r="M31" s="24"/>
      <c r="N31" s="42"/>
    </row>
    <row r="32" customFormat="false" ht="15" hidden="false" customHeight="true" outlineLevel="0" collapsed="false">
      <c r="A32" s="52" t="s">
        <v>55</v>
      </c>
      <c r="B32" s="52" t="n">
        <v>2014</v>
      </c>
      <c r="C32" s="53" t="s">
        <v>27</v>
      </c>
      <c r="D32" s="22" t="n">
        <v>434</v>
      </c>
      <c r="E32" s="54" t="n">
        <v>200</v>
      </c>
      <c r="F32" s="55"/>
      <c r="G32" s="70"/>
      <c r="H32" s="56"/>
      <c r="I32" s="24"/>
      <c r="J32" s="24"/>
      <c r="K32" s="24"/>
      <c r="L32" s="26"/>
      <c r="M32" s="24"/>
      <c r="N32" s="42"/>
    </row>
    <row r="33" customFormat="false" ht="15" hidden="false" customHeight="true" outlineLevel="0" collapsed="false">
      <c r="A33" s="87" t="s">
        <v>56</v>
      </c>
      <c r="B33" s="52" t="n">
        <v>2022</v>
      </c>
      <c r="C33" s="53" t="s">
        <v>27</v>
      </c>
      <c r="D33" s="22" t="n">
        <v>457.5</v>
      </c>
      <c r="E33" s="54" t="n">
        <v>500</v>
      </c>
      <c r="F33" s="55"/>
      <c r="G33" s="70"/>
      <c r="H33" s="56"/>
      <c r="I33" s="24"/>
      <c r="J33" s="24"/>
      <c r="K33" s="24"/>
      <c r="L33" s="26"/>
      <c r="M33" s="24"/>
      <c r="N33" s="42"/>
    </row>
    <row r="34" customFormat="false" ht="15" hidden="false" customHeight="true" outlineLevel="0" collapsed="false">
      <c r="A34" s="52" t="s">
        <v>57</v>
      </c>
      <c r="B34" s="52" t="n">
        <v>2013</v>
      </c>
      <c r="C34" s="53" t="s">
        <v>27</v>
      </c>
      <c r="D34" s="22" t="n">
        <v>48</v>
      </c>
      <c r="E34" s="54" t="n">
        <v>55</v>
      </c>
      <c r="F34" s="55"/>
      <c r="G34" s="70"/>
      <c r="H34" s="56"/>
      <c r="I34" s="24"/>
      <c r="J34" s="24"/>
      <c r="K34" s="24"/>
      <c r="L34" s="26"/>
      <c r="M34" s="24"/>
      <c r="N34" s="42"/>
    </row>
    <row r="35" customFormat="false" ht="15" hidden="false" customHeight="true" outlineLevel="0" collapsed="false">
      <c r="A35" s="52" t="s">
        <v>58</v>
      </c>
      <c r="B35" s="88" t="n">
        <v>44167</v>
      </c>
      <c r="C35" s="53" t="s">
        <v>27</v>
      </c>
      <c r="D35" s="22" t="n">
        <f aca="false">D49</f>
        <v>58.29</v>
      </c>
      <c r="E35" s="54"/>
      <c r="F35" s="55"/>
      <c r="G35" s="70"/>
      <c r="H35" s="56"/>
      <c r="I35" s="24"/>
      <c r="J35" s="24"/>
      <c r="K35" s="24"/>
      <c r="L35" s="26"/>
      <c r="M35" s="24"/>
      <c r="N35" s="42"/>
    </row>
    <row r="36" customFormat="false" ht="15" hidden="false" customHeight="true" outlineLevel="0" collapsed="false">
      <c r="A36" s="52" t="s">
        <v>57</v>
      </c>
      <c r="B36" s="88"/>
      <c r="C36" s="53"/>
      <c r="D36" s="22" t="n">
        <f aca="false">'Changes 25 26'!D11</f>
        <v>41.66</v>
      </c>
      <c r="E36" s="54"/>
      <c r="F36" s="55"/>
      <c r="G36" s="70"/>
      <c r="H36" s="56"/>
      <c r="I36" s="24"/>
      <c r="J36" s="24"/>
      <c r="K36" s="24"/>
      <c r="L36" s="26"/>
      <c r="M36" s="24"/>
      <c r="N36" s="42"/>
    </row>
    <row r="37" customFormat="false" ht="15" hidden="false" customHeight="true" outlineLevel="0" collapsed="false">
      <c r="A37" s="87" t="s">
        <v>59</v>
      </c>
      <c r="B37" s="89"/>
      <c r="C37" s="24"/>
      <c r="D37" s="72" t="n">
        <f aca="false">'Changes 25 26'!D12</f>
        <v>37.49</v>
      </c>
      <c r="E37" s="54"/>
      <c r="F37" s="55"/>
      <c r="G37" s="70"/>
      <c r="H37" s="56"/>
      <c r="I37" s="24"/>
      <c r="J37" s="24"/>
      <c r="K37" s="24"/>
      <c r="L37" s="26"/>
      <c r="M37" s="24"/>
      <c r="N37" s="42"/>
    </row>
    <row r="38" customFormat="false" ht="15" hidden="false" customHeight="true" outlineLevel="0" collapsed="false">
      <c r="A38" s="87" t="s">
        <v>60</v>
      </c>
      <c r="B38" s="89"/>
      <c r="C38" s="24"/>
      <c r="D38" s="72" t="n">
        <f aca="false">'Changes 25 26'!D5</f>
        <v>205.95</v>
      </c>
      <c r="E38" s="54"/>
      <c r="F38" s="55"/>
      <c r="G38" s="70"/>
      <c r="H38" s="56"/>
      <c r="I38" s="24"/>
      <c r="J38" s="24"/>
      <c r="K38" s="24"/>
      <c r="L38" s="26"/>
      <c r="M38" s="24"/>
      <c r="N38" s="42"/>
    </row>
    <row r="39" customFormat="false" ht="15" hidden="false" customHeight="true" outlineLevel="0" collapsed="false">
      <c r="A39" s="24"/>
      <c r="B39" s="89"/>
      <c r="C39" s="24"/>
      <c r="D39" s="72"/>
      <c r="E39" s="54"/>
      <c r="F39" s="55"/>
      <c r="G39" s="70"/>
      <c r="H39" s="56"/>
      <c r="I39" s="24"/>
      <c r="J39" s="24"/>
      <c r="K39" s="24"/>
      <c r="L39" s="26"/>
      <c r="M39" s="24"/>
      <c r="N39" s="42"/>
    </row>
    <row r="40" customFormat="false" ht="15" hidden="false" customHeight="false" outlineLevel="0" collapsed="false">
      <c r="A40" s="24" t="s">
        <v>61</v>
      </c>
      <c r="B40" s="89" t="n">
        <v>45187</v>
      </c>
      <c r="C40" s="24" t="s">
        <v>22</v>
      </c>
      <c r="D40" s="72" t="n">
        <v>102.47</v>
      </c>
      <c r="E40" s="24"/>
      <c r="F40" s="24"/>
      <c r="G40" s="24"/>
      <c r="H40" s="56"/>
      <c r="I40" s="24"/>
      <c r="J40" s="24"/>
      <c r="K40" s="24"/>
      <c r="L40" s="26"/>
      <c r="M40" s="24"/>
      <c r="N40" s="42"/>
    </row>
    <row r="41" s="1" customFormat="true" ht="15" hidden="false" customHeight="true" outlineLevel="0" collapsed="false">
      <c r="D41" s="69"/>
      <c r="E41" s="54" t="n">
        <v>100</v>
      </c>
      <c r="F41" s="55"/>
      <c r="G41" s="70"/>
      <c r="H41" s="56"/>
      <c r="I41" s="24"/>
      <c r="J41" s="24"/>
      <c r="K41" s="24"/>
      <c r="L41" s="26"/>
      <c r="M41" s="24"/>
      <c r="N41" s="42"/>
    </row>
    <row r="42" customFormat="false" ht="15" hidden="false" customHeight="true" outlineLevel="0" collapsed="false">
      <c r="A42" s="24" t="s">
        <v>62</v>
      </c>
      <c r="B42" s="90" t="n">
        <v>44805</v>
      </c>
      <c r="C42" s="91" t="s">
        <v>38</v>
      </c>
      <c r="D42" s="72" t="n">
        <v>404.95</v>
      </c>
      <c r="E42" s="54"/>
      <c r="F42" s="55"/>
      <c r="G42" s="70"/>
      <c r="H42" s="56"/>
      <c r="I42" s="24"/>
      <c r="J42" s="24"/>
      <c r="K42" s="24"/>
      <c r="L42" s="26"/>
      <c r="M42" s="24"/>
      <c r="N42" s="42"/>
    </row>
    <row r="43" customFormat="false" ht="15.75" hidden="false" customHeight="true" outlineLevel="0" collapsed="false">
      <c r="A43" s="15" t="s">
        <v>63</v>
      </c>
      <c r="B43" s="15"/>
      <c r="C43" s="10"/>
      <c r="D43" s="92" t="n">
        <f aca="false">SUM(D5:D42)</f>
        <v>32679.5233333333</v>
      </c>
      <c r="E43" s="93" t="n">
        <f aca="false">SUM(E7:E41)</f>
        <v>47070.0633333333</v>
      </c>
      <c r="F43" s="94" t="n">
        <f aca="false">SUM(F7:F35)</f>
        <v>44315.0633333333</v>
      </c>
      <c r="G43" s="95" t="n">
        <f aca="false">SUM(G9:G41)</f>
        <v>45645.5452333333</v>
      </c>
      <c r="H43" s="95" t="n">
        <f aca="false">SUM(H9:H41)</f>
        <v>49071.9788758333</v>
      </c>
      <c r="I43" s="96" t="n">
        <f aca="false">SUM(I9:I42)</f>
        <v>56432.6894572083</v>
      </c>
      <c r="J43" s="6"/>
      <c r="K43" s="96" t="n">
        <f aca="false">SUM(K9:K27)</f>
        <v>56431.5394572083</v>
      </c>
      <c r="L43" s="97" t="n">
        <f aca="false">SUM(L8:L42)</f>
        <v>59253.1164300687</v>
      </c>
      <c r="M43" s="97" t="n">
        <f aca="false">SUM(M8:M42)</f>
        <v>62215.7722515722</v>
      </c>
      <c r="N43" s="98" t="n">
        <f aca="false">SUM(N8:N42)</f>
        <v>65326.5608641508</v>
      </c>
      <c r="O43" s="99"/>
      <c r="P43" s="69"/>
      <c r="Q43" s="69"/>
      <c r="R43" s="69"/>
    </row>
    <row r="44" customFormat="false" ht="15" hidden="false" customHeight="false" outlineLevel="0" collapsed="false">
      <c r="A44" s="100"/>
      <c r="B44" s="100"/>
      <c r="C44" s="101"/>
      <c r="D44" s="102"/>
      <c r="E44" s="100"/>
      <c r="F44" s="103"/>
      <c r="G44" s="24"/>
      <c r="H44" s="24"/>
      <c r="I44" s="24"/>
      <c r="J44" s="24"/>
      <c r="K44" s="24"/>
      <c r="L44" s="24"/>
      <c r="M44" s="24"/>
      <c r="N44" s="24"/>
    </row>
    <row r="45" customFormat="false" ht="15" hidden="false" customHeight="false" outlineLevel="0" collapsed="false">
      <c r="A45" s="104" t="s">
        <v>64</v>
      </c>
      <c r="B45" s="24"/>
      <c r="C45" s="91"/>
      <c r="D45" s="70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customFormat="false" ht="15" hidden="true" customHeight="false" outlineLevel="0" collapsed="false">
      <c r="A46" s="104" t="s">
        <v>65</v>
      </c>
      <c r="B46" s="24"/>
      <c r="C46" s="91"/>
      <c r="D46" s="70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customFormat="false" ht="15" hidden="true" customHeight="false" outlineLevel="0" collapsed="false">
      <c r="A47" s="24" t="s">
        <v>66</v>
      </c>
      <c r="B47" s="105" t="n">
        <v>44008</v>
      </c>
      <c r="C47" s="91" t="s">
        <v>27</v>
      </c>
      <c r="D47" s="70" t="n">
        <v>27.37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customFormat="false" ht="15" hidden="true" customHeight="false" outlineLevel="0" collapsed="false">
      <c r="A48" s="24" t="s">
        <v>67</v>
      </c>
      <c r="B48" s="90" t="n">
        <v>44197</v>
      </c>
      <c r="C48" s="91" t="s">
        <v>68</v>
      </c>
      <c r="D48" s="56" t="n">
        <v>98.02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customFormat="false" ht="15.35" hidden="true" customHeight="false" outlineLevel="0" collapsed="false">
      <c r="A49" s="19" t="s">
        <v>58</v>
      </c>
      <c r="B49" s="88" t="n">
        <v>44167</v>
      </c>
      <c r="C49" s="53" t="s">
        <v>27</v>
      </c>
      <c r="D49" s="106" t="n">
        <f aca="false">69.95-11.66</f>
        <v>58.29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customFormat="false" ht="15" hidden="true" customHeight="false" outlineLevel="0" collapsed="false">
      <c r="A50" s="24" t="s">
        <v>69</v>
      </c>
      <c r="B50" s="24"/>
      <c r="C50" s="71"/>
      <c r="D50" s="56" t="n">
        <f aca="false">3*148.19</f>
        <v>444.57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customFormat="false" ht="15" hidden="true" customHeight="false" outlineLevel="0" collapsed="false">
      <c r="A51" s="24"/>
      <c r="B51" s="24"/>
      <c r="C51" s="71"/>
      <c r="D51" s="107" t="n">
        <f aca="false">SUM(D47:D50)</f>
        <v>628.25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customFormat="false" ht="22" hidden="false" customHeight="true" outlineLevel="0" collapsed="false">
      <c r="A52" s="24" t="s">
        <v>70</v>
      </c>
      <c r="B52" s="24"/>
      <c r="C52" s="7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customFormat="false" ht="15" hidden="false" customHeight="false" outlineLevel="0" collapsed="false">
      <c r="A53" s="24"/>
      <c r="B53" s="24"/>
      <c r="C53" s="7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="1" customFormat="true" ht="15" hidden="false" customHeight="false" outlineLevel="0" collapsed="false"/>
    <row r="55" s="1" customFormat="true" ht="15" hidden="false" customHeight="false" outlineLevel="0" collapsed="false"/>
    <row r="56" s="1" customFormat="true" ht="15" hidden="false" customHeight="false" outlineLevel="0" collapsed="false"/>
    <row r="57" s="1" customFormat="true" ht="15" hidden="false" customHeight="false" outlineLevel="0" collapsed="false"/>
    <row r="58" s="1" customFormat="true" ht="15" hidden="false" customHeight="false" outlineLevel="0" collapsed="false"/>
    <row r="59" s="1" customFormat="true" ht="15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8.6953125" defaultRowHeight="14.25" customHeight="false" zeroHeight="false" outlineLevelRow="0" outlineLevelCol="0"/>
  <cols>
    <col collapsed="false" customWidth="true" hidden="false" outlineLevel="0" max="1" min="1" style="108" width="45.61"/>
    <col collapsed="false" customWidth="true" hidden="false" outlineLevel="0" max="3" min="3" style="108" width="13.09"/>
  </cols>
  <sheetData>
    <row r="1" customFormat="false" ht="15" hidden="false" customHeight="false" outlineLevel="0" collapsed="false">
      <c r="A1" s="109" t="s">
        <v>71</v>
      </c>
    </row>
    <row r="3" customFormat="false" ht="14.25" hidden="false" customHeight="false" outlineLevel="0" collapsed="false">
      <c r="A3" s="110" t="s">
        <v>72</v>
      </c>
      <c r="B3" s="110" t="s">
        <v>73</v>
      </c>
      <c r="C3" s="110" t="s">
        <v>74</v>
      </c>
    </row>
    <row r="4" customFormat="false" ht="14.25" hidden="false" customHeight="false" outlineLevel="0" collapsed="false">
      <c r="A4" s="108" t="s">
        <v>75</v>
      </c>
      <c r="B4" s="108" t="n">
        <v>1</v>
      </c>
      <c r="C4" s="108" t="s">
        <v>22</v>
      </c>
    </row>
    <row r="6" customFormat="false" ht="14.25" hidden="false" customHeight="false" outlineLevel="0" collapsed="false">
      <c r="A6" s="110" t="s">
        <v>76</v>
      </c>
    </row>
    <row r="7" customFormat="false" ht="14.25" hidden="false" customHeight="false" outlineLevel="0" collapsed="false">
      <c r="A7" s="108" t="s">
        <v>77</v>
      </c>
      <c r="B7" s="108" t="n">
        <v>1</v>
      </c>
      <c r="C7" s="108" t="s">
        <v>78</v>
      </c>
    </row>
    <row r="9" customFormat="false" ht="14.25" hidden="false" customHeight="false" outlineLevel="0" collapsed="false">
      <c r="A9" s="110" t="s">
        <v>79</v>
      </c>
    </row>
    <row r="10" customFormat="false" ht="14.25" hidden="false" customHeight="false" outlineLevel="0" collapsed="false">
      <c r="A10" s="108" t="s">
        <v>80</v>
      </c>
      <c r="B10" s="108" t="n">
        <v>1</v>
      </c>
      <c r="C10" s="108" t="s">
        <v>81</v>
      </c>
    </row>
    <row r="11" customFormat="false" ht="14.25" hidden="false" customHeight="false" outlineLevel="0" collapsed="false">
      <c r="A11" s="108" t="s">
        <v>82</v>
      </c>
      <c r="D11" s="108" t="n">
        <v>41.66</v>
      </c>
    </row>
    <row r="12" customFormat="false" ht="14.25" hidden="false" customHeight="false" outlineLevel="0" collapsed="false">
      <c r="A12" s="108" t="s">
        <v>83</v>
      </c>
      <c r="D12" s="108" t="n">
        <v>37.49</v>
      </c>
    </row>
    <row r="28" customFormat="false" ht="14.25" hidden="false" customHeight="false" outlineLevel="0" collapsed="false">
      <c r="N28" s="108" t="s">
        <v>84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12" activeCellId="0" sqref="H12"/>
    </sheetView>
  </sheetViews>
  <sheetFormatPr defaultColWidth="11.55078125" defaultRowHeight="15" customHeight="false" zeroHeight="false" outlineLevelRow="0" outlineLevelCol="0"/>
  <cols>
    <col collapsed="false" customWidth="true" hidden="false" outlineLevel="0" max="1" min="1" style="1" width="43.7"/>
    <col collapsed="false" customWidth="false" hidden="false" outlineLevel="0" max="16384" min="2" style="1" width="11.55"/>
  </cols>
  <sheetData>
    <row r="1" customFormat="false" ht="15" hidden="false" customHeight="false" outlineLevel="0" collapsed="false">
      <c r="A1" s="111" t="s">
        <v>85</v>
      </c>
      <c r="B1" s="59"/>
      <c r="C1" s="112"/>
      <c r="D1" s="59"/>
      <c r="E1" s="59"/>
      <c r="F1" s="59"/>
      <c r="G1" s="59"/>
      <c r="H1" s="59"/>
      <c r="I1" s="59"/>
      <c r="J1" s="59"/>
      <c r="K1" s="59"/>
      <c r="L1" s="59"/>
    </row>
    <row r="2" customFormat="false" ht="15" hidden="false" customHeight="false" outlineLevel="0" collapsed="false">
      <c r="A2" s="59" t="s">
        <v>86</v>
      </c>
      <c r="B2" s="59"/>
      <c r="C2" s="112" t="s">
        <v>87</v>
      </c>
      <c r="D2" s="59"/>
      <c r="E2" s="59" t="s">
        <v>88</v>
      </c>
      <c r="F2" s="59"/>
      <c r="G2" s="59"/>
      <c r="H2" s="59"/>
      <c r="I2" s="59"/>
      <c r="J2" s="59"/>
      <c r="K2" s="59"/>
      <c r="L2" s="59"/>
    </row>
    <row r="3" customFormat="false" ht="15" hidden="false" customHeight="false" outlineLevel="0" collapsed="false">
      <c r="D3" s="59"/>
      <c r="E3" s="59"/>
      <c r="F3" s="59"/>
      <c r="G3" s="59"/>
      <c r="H3" s="59"/>
      <c r="I3" s="59"/>
      <c r="J3" s="59"/>
      <c r="K3" s="59"/>
      <c r="L3" s="59"/>
    </row>
    <row r="4" customFormat="false" ht="15" hidden="false" customHeight="false" outlineLevel="0" collapsed="false">
      <c r="D4" s="59"/>
      <c r="E4" s="59"/>
      <c r="F4" s="59"/>
      <c r="G4" s="59"/>
      <c r="H4" s="59"/>
      <c r="I4" s="59"/>
      <c r="J4" s="59"/>
      <c r="K4" s="59"/>
      <c r="L4" s="59"/>
    </row>
    <row r="5" customFormat="false" ht="15" hidden="false" customHeight="false" outlineLevel="0" collapsed="false">
      <c r="A5" s="24" t="s">
        <v>89</v>
      </c>
      <c r="B5" s="89" t="n">
        <v>45735</v>
      </c>
      <c r="C5" s="24"/>
      <c r="D5" s="72" t="n">
        <f aca="false">184.99+20.96</f>
        <v>205.95</v>
      </c>
    </row>
    <row r="7" customFormat="false" ht="15" hidden="false" customHeight="false" outlineLevel="0" collapsed="false">
      <c r="A7" s="1" t="s">
        <v>90</v>
      </c>
    </row>
    <row r="8" customFormat="false" ht="15.35" hidden="false" customHeight="false" outlineLevel="0" collapsed="false">
      <c r="A8" s="113" t="s">
        <v>91</v>
      </c>
      <c r="D8" s="1" t="n">
        <v>1599.6</v>
      </c>
    </row>
    <row r="9" customFormat="false" ht="15.35" hidden="false" customHeight="false" outlineLevel="0" collapsed="false">
      <c r="A9" s="1" t="s">
        <v>39</v>
      </c>
      <c r="D9" s="69" t="n">
        <v>1</v>
      </c>
    </row>
    <row r="10" customFormat="false" ht="15" hidden="false" customHeight="false" outlineLevel="0" collapsed="false">
      <c r="A10" s="1" t="s">
        <v>52</v>
      </c>
      <c r="D10" s="69" t="n">
        <v>1</v>
      </c>
    </row>
    <row r="11" customFormat="false" ht="15" hidden="false" customHeight="false" outlineLevel="0" collapsed="false">
      <c r="A11" s="1" t="s">
        <v>92</v>
      </c>
      <c r="D11" s="1" t="n">
        <v>41.66</v>
      </c>
    </row>
    <row r="12" customFormat="false" ht="15" hidden="false" customHeight="false" outlineLevel="0" collapsed="false">
      <c r="A12" s="1" t="s">
        <v>93</v>
      </c>
      <c r="D12" s="1" t="n">
        <v>37.49</v>
      </c>
    </row>
    <row r="13" customFormat="false" ht="15" hidden="false" customHeight="false" outlineLevel="0" collapsed="false">
      <c r="A13" s="114" t="s">
        <v>60</v>
      </c>
      <c r="B13" s="115"/>
      <c r="C13" s="116"/>
      <c r="D13" s="117" t="n">
        <v>205.95</v>
      </c>
    </row>
    <row r="14" customFormat="false" ht="15" hidden="false" customHeight="false" outlineLevel="0" collapsed="false">
      <c r="A14" s="1" t="s">
        <v>94</v>
      </c>
      <c r="D14" s="1" t="n">
        <v>880.04</v>
      </c>
    </row>
    <row r="15" customFormat="false" ht="15.35" hidden="false" customHeight="false" outlineLevel="0" collapsed="false">
      <c r="A15" s="118" t="s">
        <v>37</v>
      </c>
      <c r="B15" s="116"/>
      <c r="C15" s="119"/>
      <c r="D15" s="120" t="n">
        <v>-1000</v>
      </c>
    </row>
    <row r="16" s="121" customFormat="true" ht="15" hidden="false" customHeight="false" outlineLevel="0" collapsed="false">
      <c r="A16" s="121" t="s">
        <v>95</v>
      </c>
      <c r="D16" s="122" t="n">
        <f aca="false">SUM(D8:D15)</f>
        <v>1766.74</v>
      </c>
    </row>
    <row r="18" customFormat="false" ht="15" hidden="false" customHeight="false" outlineLevel="0" collapsed="false">
      <c r="A18" s="1" t="s">
        <v>14</v>
      </c>
      <c r="D18" s="69" t="n">
        <v>30912.78</v>
      </c>
    </row>
    <row r="19" customFormat="false" ht="15" hidden="false" customHeight="false" outlineLevel="0" collapsed="false">
      <c r="A19" s="1" t="s">
        <v>96</v>
      </c>
      <c r="D19" s="69" t="n">
        <f aca="false">D18+D16</f>
        <v>32679.52</v>
      </c>
    </row>
    <row r="20" customFormat="false" ht="15" hidden="false" customHeight="false" outlineLevel="0" collapsed="false">
      <c r="A20" s="1" t="s">
        <v>97</v>
      </c>
      <c r="D20" s="69" t="n">
        <f aca="false">D19-'Asset Register March 26'!D43</f>
        <v>-0.00333333330490859</v>
      </c>
    </row>
    <row r="27" customFormat="false" ht="15" hidden="false" customHeight="false" outlineLevel="0" collapsed="false">
      <c r="N27" s="1" t="s">
        <v>84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3487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2016-09-19T09:37:49Z</dcterms:created>
  <dc:creator>AnnetteThom</dc:creator>
  <dc:description/>
  <dc:language>en-GB</dc:language>
  <cp:lastModifiedBy/>
  <cp:lastPrinted>2021-04-22T18:56:29Z</cp:lastPrinted>
  <dcterms:modified xsi:type="dcterms:W3CDTF">2026-03-31T16:12:35Z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